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lorezq\Desktop\"/>
    </mc:Choice>
  </mc:AlternateContent>
  <xr:revisionPtr revIDLastSave="0" documentId="13_ncr:1_{37501009-8D0B-4F1E-A29F-FB988F368CE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empt " sheetId="1" r:id="rId1"/>
    <sheet name="Non Exempt " sheetId="3" r:id="rId2"/>
  </sheets>
  <definedNames>
    <definedName name="_xlnm._FilterDatabase" localSheetId="1" hidden="1">'Non Exempt '!$B$1:$E$26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D20" i="1" s="1"/>
  <c r="D10" i="1"/>
  <c r="D9" i="1"/>
  <c r="D5" i="1"/>
  <c r="E20" i="3"/>
  <c r="E19" i="3"/>
  <c r="E3" i="3"/>
  <c r="E7" i="3" s="1"/>
  <c r="E18" i="3"/>
  <c r="E17" i="3"/>
  <c r="E10" i="3"/>
  <c r="E21" i="3" l="1"/>
  <c r="D17" i="1"/>
  <c r="D19" i="1"/>
  <c r="D18" i="1"/>
  <c r="D6" i="1"/>
  <c r="B29" i="1"/>
  <c r="D7" i="1"/>
  <c r="C28" i="3"/>
  <c r="E9" i="3"/>
  <c r="E5" i="3"/>
  <c r="E6" i="3"/>
  <c r="D21" i="1" l="1"/>
  <c r="D11" i="1"/>
  <c r="D14" i="1" s="1"/>
  <c r="E11" i="3"/>
  <c r="D12" i="1" l="1"/>
  <c r="E14" i="3"/>
  <c r="E12" i="3"/>
</calcChain>
</file>

<file path=xl/sharedStrings.xml><?xml version="1.0" encoding="utf-8"?>
<sst xmlns="http://schemas.openxmlformats.org/spreadsheetml/2006/main" count="56" uniqueCount="33">
  <si>
    <t>Hourly Rate</t>
  </si>
  <si>
    <t>Medicare (College pays 1.45% for all earnings)</t>
  </si>
  <si>
    <t>Represents what percentage of your compensation</t>
  </si>
  <si>
    <t>Compensation Amount based on your wage</t>
  </si>
  <si>
    <t>Total Benefits You Receive Annually</t>
  </si>
  <si>
    <t>Total Compensation</t>
  </si>
  <si>
    <t>Count OR % Amount</t>
  </si>
  <si>
    <t>Vacation (Enter either 10 or 15 days) - enter 15 days if grade 14 and up OR 6 years service</t>
  </si>
  <si>
    <t>Sick leave (Enter 12 days for Staff, 10 days for Faculty)</t>
  </si>
  <si>
    <t>Represented Combined Leave Value</t>
  </si>
  <si>
    <t>Although leave (above in green) is not added to your pay, it is a benefit to you; Tuition is annualized based on hours you include per semester</t>
  </si>
  <si>
    <t>NOTES:  Gray items can be changed to represent your level of coverage</t>
  </si>
  <si>
    <t>Tuition (Enter number of hours up to 6 credits per semester - Fall/Spring/Summer) - Annualized could be 18 total</t>
  </si>
  <si>
    <t>Short Term Disability (same cost for all FT employees)</t>
  </si>
  <si>
    <t>Retirement PreTax (College pays 12.04%) - Either Arizona State Retirement System or Optional Retirement System</t>
  </si>
  <si>
    <t>Social Security  (College pays 6.2% up to gross pay of $142,800)</t>
  </si>
  <si>
    <t>Additional Benefits no cost to employees</t>
  </si>
  <si>
    <t xml:space="preserve">Basic Life Insurance coverage Spouse if enrolled in Medical Plan </t>
  </si>
  <si>
    <t xml:space="preserve">Basic Life Insurance coverage per child if enrolled in Medical Plan </t>
  </si>
  <si>
    <t xml:space="preserve">Basic Life Insurance coverage Up to two times your annual salary </t>
  </si>
  <si>
    <t>Rev. February 1,2023</t>
  </si>
  <si>
    <t xml:space="preserve">Employee Assistance program up to 6 free visits </t>
  </si>
  <si>
    <t>Bereavement Time up to five days</t>
  </si>
  <si>
    <t>Long Term Disability (Enter 1 if AZ State Retirement System Participant, 2 for Optional Retirement plan (ORP) )</t>
  </si>
  <si>
    <t>Employee Hourly Rate (Exempt employee 2080 Hrs)</t>
  </si>
  <si>
    <t>Employee Hourly Rate ( Non Exempt 2028 Hrs)</t>
  </si>
  <si>
    <t xml:space="preserve">Bereavement Time up to five days </t>
  </si>
  <si>
    <t>NA</t>
  </si>
  <si>
    <t>Total Compensation Estimator Instructions: Enter your annual salary in cell D3</t>
  </si>
  <si>
    <t>Total Compensation Estimator Instructions: Enter your hourly rate in cell C2</t>
  </si>
  <si>
    <t>Basic Life Insurance coverage Up to two times your annual salary</t>
  </si>
  <si>
    <r>
      <t xml:space="preserve">Holidays (Enter </t>
    </r>
    <r>
      <rPr>
        <b/>
        <sz val="12"/>
        <color rgb="FFFF0000"/>
        <rFont val="Calibri"/>
        <family val="2"/>
        <scheme val="minor"/>
      </rPr>
      <t>24</t>
    </r>
    <r>
      <rPr>
        <b/>
        <sz val="12"/>
        <color theme="1"/>
        <rFont val="Calibri"/>
        <family val="2"/>
        <scheme val="minor"/>
      </rPr>
      <t xml:space="preserve"> days for Staff, 0 for Faculty)</t>
    </r>
  </si>
  <si>
    <r>
      <t xml:space="preserve">Holidays (Enter </t>
    </r>
    <r>
      <rPr>
        <b/>
        <sz val="11"/>
        <color rgb="FFFF0000"/>
        <rFont val="Calibri"/>
        <family val="2"/>
        <scheme val="minor"/>
      </rPr>
      <t>24</t>
    </r>
    <r>
      <rPr>
        <b/>
        <sz val="11"/>
        <color theme="1"/>
        <rFont val="Calibri"/>
        <family val="2"/>
        <scheme val="minor"/>
      </rPr>
      <t xml:space="preserve"> days for Staff, 0 for Faculty)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</si>
</sst>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8" fontId="0" fillId="0" borderId="1" xfId="0" applyNumberFormat="1" applyBorder="1" applyProtection="1">
      <protection locked="0"/>
    </xf>
    <xf numFmtId="10" fontId="0" fillId="0" borderId="1" xfId="0" applyNumberFormat="1" applyBorder="1" applyProtection="1">
      <protection locked="0"/>
    </xf>
    <xf numFmtId="0" fontId="4" fillId="0" borderId="1" xfId="0" applyFont="1" applyBorder="1"/>
    <xf numFmtId="8" fontId="5" fillId="4" borderId="1" xfId="0" applyNumberFormat="1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/>
    <xf numFmtId="8" fontId="5" fillId="0" borderId="1" xfId="0" applyNumberFormat="1" applyFont="1" applyBorder="1" applyProtection="1">
      <protection locked="0"/>
    </xf>
    <xf numFmtId="8" fontId="5" fillId="0" borderId="1" xfId="0" applyNumberFormat="1" applyFont="1" applyBorder="1"/>
    <xf numFmtId="0" fontId="4" fillId="0" borderId="1" xfId="0" applyFont="1" applyBorder="1" applyAlignment="1">
      <alignment wrapText="1"/>
    </xf>
    <xf numFmtId="10" fontId="5" fillId="0" borderId="1" xfId="0" applyNumberFormat="1" applyFont="1" applyBorder="1" applyProtection="1">
      <protection locked="0"/>
    </xf>
    <xf numFmtId="164" fontId="5" fillId="0" borderId="1" xfId="0" applyNumberFormat="1" applyFont="1" applyBorder="1"/>
    <xf numFmtId="165" fontId="5" fillId="4" borderId="1" xfId="1" applyNumberFormat="1" applyFont="1" applyFill="1" applyBorder="1" applyAlignment="1" applyProtection="1">
      <alignment horizontal="center"/>
      <protection locked="0"/>
    </xf>
    <xf numFmtId="1" fontId="5" fillId="4" borderId="1" xfId="0" applyNumberFormat="1" applyFont="1" applyFill="1" applyBorder="1" applyProtection="1">
      <protection locked="0"/>
    </xf>
    <xf numFmtId="0" fontId="4" fillId="3" borderId="1" xfId="0" applyFont="1" applyFill="1" applyBorder="1" applyAlignment="1">
      <alignment wrapText="1"/>
    </xf>
    <xf numFmtId="1" fontId="5" fillId="4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right"/>
    </xf>
    <xf numFmtId="164" fontId="5" fillId="2" borderId="1" xfId="0" applyNumberFormat="1" applyFont="1" applyFill="1" applyBorder="1"/>
    <xf numFmtId="10" fontId="5" fillId="2" borderId="1" xfId="0" applyNumberFormat="1" applyFont="1" applyFill="1" applyBorder="1"/>
    <xf numFmtId="0" fontId="4" fillId="3" borderId="1" xfId="0" applyFont="1" applyFill="1" applyBorder="1"/>
    <xf numFmtId="0" fontId="5" fillId="3" borderId="1" xfId="0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164" fontId="5" fillId="3" borderId="1" xfId="0" applyNumberFormat="1" applyFont="1" applyFill="1" applyBorder="1"/>
    <xf numFmtId="0" fontId="4" fillId="3" borderId="1" xfId="0" applyFont="1" applyFill="1" applyBorder="1" applyAlignment="1">
      <alignment horizontal="right"/>
    </xf>
    <xf numFmtId="0" fontId="5" fillId="0" borderId="0" xfId="0" applyFont="1" applyProtection="1">
      <protection locked="0"/>
    </xf>
    <xf numFmtId="0" fontId="5" fillId="0" borderId="0" xfId="0" applyFont="1"/>
    <xf numFmtId="0" fontId="4" fillId="3" borderId="0" xfId="0" applyFont="1" applyFill="1" applyAlignment="1">
      <alignment wrapText="1"/>
    </xf>
    <xf numFmtId="0" fontId="4" fillId="0" borderId="0" xfId="0" applyFont="1" applyAlignment="1" applyProtection="1">
      <alignment wrapText="1"/>
      <protection locked="0"/>
    </xf>
    <xf numFmtId="17" fontId="5" fillId="0" borderId="0" xfId="0" applyNumberFormat="1" applyFont="1"/>
    <xf numFmtId="6" fontId="5" fillId="0" borderId="1" xfId="0" applyNumberFormat="1" applyFont="1" applyBorder="1" applyProtection="1">
      <protection locked="0"/>
    </xf>
    <xf numFmtId="17" fontId="0" fillId="0" borderId="0" xfId="0" applyNumberFormat="1" applyProtection="1">
      <protection locked="0"/>
    </xf>
    <xf numFmtId="16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6" fontId="0" fillId="0" borderId="1" xfId="0" applyNumberFormat="1" applyBorder="1" applyProtection="1">
      <protection locked="0"/>
    </xf>
    <xf numFmtId="0" fontId="0" fillId="6" borderId="1" xfId="0" applyFill="1" applyBorder="1" applyProtection="1">
      <protection locked="0"/>
    </xf>
    <xf numFmtId="0" fontId="7" fillId="5" borderId="2" xfId="0" applyFont="1" applyFill="1" applyBorder="1" applyProtection="1">
      <protection locked="0"/>
    </xf>
    <xf numFmtId="2" fontId="7" fillId="5" borderId="2" xfId="0" applyNumberFormat="1" applyFont="1" applyFill="1" applyBorder="1" applyAlignment="1" applyProtection="1">
      <alignment horizontal="center" wrapText="1"/>
      <protection locked="0"/>
    </xf>
    <xf numFmtId="0" fontId="7" fillId="5" borderId="2" xfId="0" applyFont="1" applyFill="1" applyBorder="1" applyAlignment="1">
      <alignment horizontal="center" wrapText="1"/>
    </xf>
    <xf numFmtId="0" fontId="0" fillId="0" borderId="4" xfId="0" applyBorder="1" applyProtection="1">
      <protection locked="0"/>
    </xf>
    <xf numFmtId="8" fontId="0" fillId="0" borderId="4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0" fontId="0" fillId="2" borderId="4" xfId="0" applyNumberFormat="1" applyFill="1" applyBorder="1" applyProtection="1">
      <protection locked="0"/>
    </xf>
    <xf numFmtId="164" fontId="0" fillId="6" borderId="4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6" borderId="3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horizontal="right"/>
      <protection locked="0"/>
    </xf>
    <xf numFmtId="0" fontId="1" fillId="6" borderId="3" xfId="0" applyFont="1" applyFill="1" applyBorder="1" applyProtection="1">
      <protection locked="0"/>
    </xf>
    <xf numFmtId="0" fontId="1" fillId="6" borderId="3" xfId="0" applyFont="1" applyFill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wrapText="1"/>
      <protection locked="0"/>
    </xf>
    <xf numFmtId="0" fontId="3" fillId="7" borderId="2" xfId="0" applyFont="1" applyFill="1" applyBorder="1" applyAlignment="1" applyProtection="1">
      <alignment horizontal="left" vertical="top"/>
      <protection locked="0"/>
    </xf>
    <xf numFmtId="2" fontId="3" fillId="7" borderId="2" xfId="0" applyNumberFormat="1" applyFont="1" applyFill="1" applyBorder="1" applyAlignment="1" applyProtection="1">
      <alignment horizontal="left" vertical="top" wrapText="1"/>
      <protection locked="0"/>
    </xf>
    <xf numFmtId="0" fontId="3" fillId="7" borderId="6" xfId="0" applyFont="1" applyFill="1" applyBorder="1" applyAlignment="1" applyProtection="1">
      <alignment horizontal="left" vertical="top" wrapText="1"/>
      <protection locked="0"/>
    </xf>
    <xf numFmtId="8" fontId="0" fillId="6" borderId="1" xfId="0" applyNumberFormat="1" applyFill="1" applyBorder="1" applyProtection="1">
      <protection locked="0"/>
    </xf>
    <xf numFmtId="8" fontId="0" fillId="0" borderId="8" xfId="0" applyNumberForma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3" fillId="7" borderId="5" xfId="0" applyFont="1" applyFill="1" applyBorder="1" applyAlignment="1" applyProtection="1">
      <alignment horizontal="left" vertical="top" wrapText="1"/>
      <protection locked="0"/>
    </xf>
    <xf numFmtId="0" fontId="7" fillId="5" borderId="2" xfId="0" applyFont="1" applyFill="1" applyBorder="1" applyAlignment="1">
      <alignment wrapText="1"/>
    </xf>
    <xf numFmtId="0" fontId="5" fillId="6" borderId="1" xfId="0" applyFont="1" applyFill="1" applyBorder="1" applyProtection="1">
      <protection locked="0"/>
    </xf>
    <xf numFmtId="0" fontId="5" fillId="6" borderId="1" xfId="0" applyFont="1" applyFill="1" applyBorder="1" applyAlignment="1" applyProtection="1">
      <alignment wrapText="1"/>
      <protection locked="0"/>
    </xf>
    <xf numFmtId="0" fontId="4" fillId="4" borderId="0" xfId="0" applyFont="1" applyFill="1" applyAlignment="1">
      <alignment wrapText="1"/>
    </xf>
    <xf numFmtId="0" fontId="4" fillId="6" borderId="1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6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6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F7A201-1CEA-43E5-95F0-D9522324AE40}" name="Table2" displayName="Table2" ref="A1:D24" totalsRowShown="0" headerRowDxfId="11" headerRowBorderDxfId="10" tableBorderDxfId="9" totalsRowBorderDxfId="8">
  <autoFilter ref="A1:D24" xr:uid="{0DF7A201-1CEA-43E5-95F0-D9522324AE40}"/>
  <tableColumns count="4">
    <tableColumn id="1" xr3:uid="{C8114A22-8148-4065-B7A1-0A4905052315}" name="Total Compensation Estimator Instructions: Enter your annual salary in cell D3" dataDxfId="7"/>
    <tableColumn id="2" xr3:uid="{3DADF191-B48E-45A2-ABA4-A575F7696206}" name="Hourly Rate" dataDxfId="6">
      <calculatedColumnFormula>D3/2080</calculatedColumnFormula>
    </tableColumn>
    <tableColumn id="3" xr3:uid="{EFE6A609-B4B6-4DA5-9C78-309254E6A723}" name="Count OR % Amount" dataDxfId="5"/>
    <tableColumn id="4" xr3:uid="{7C251BD4-F25B-48C5-A608-7107A0A985CF}" name="Compensation Amount based on your wag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067C1D-AFFC-4FAB-A734-847C36317A6B}" name="Table1" displayName="Table1" ref="B1:E21" totalsRowShown="0" headerRowDxfId="4" headerRowBorderDxfId="3" tableBorderDxfId="2">
  <autoFilter ref="B1:E21" xr:uid="{6A067C1D-AFFC-4FAB-A734-847C36317A6B}"/>
  <tableColumns count="4">
    <tableColumn id="1" xr3:uid="{145DF968-901A-49CF-A035-7D034DA5184D}" name="Total Compensation Estimator Instructions: Enter your hourly rate in cell C2"/>
    <tableColumn id="2" xr3:uid="{DA05C633-9B6F-49C3-A965-FD7DBBD9410B}" name="Hourly Rate" dataDxfId="1"/>
    <tableColumn id="3" xr3:uid="{B3881058-1DB3-4B1C-9927-CAACFE0F2050}" name="Count OR % Amount"/>
    <tableColumn id="4" xr3:uid="{026143BB-50D4-4915-8467-74F5251E5407}" name="Compensation Amount based on your wag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2"/>
  <sheetViews>
    <sheetView zoomScale="130" zoomScaleNormal="130" workbookViewId="0">
      <selection activeCell="E8" sqref="E8"/>
    </sheetView>
  </sheetViews>
  <sheetFormatPr defaultColWidth="9.28515625" defaultRowHeight="15" x14ac:dyDescent="0.25"/>
  <cols>
    <col min="1" max="1" width="56.7109375" style="1" customWidth="1"/>
    <col min="2" max="2" width="12.28515625" style="1" customWidth="1"/>
    <col min="3" max="3" width="19.42578125" style="1" customWidth="1"/>
    <col min="4" max="4" width="14.28515625" style="1" customWidth="1"/>
    <col min="5" max="16384" width="9.28515625" style="1"/>
  </cols>
  <sheetData>
    <row r="1" spans="1:4" ht="45" x14ac:dyDescent="0.25">
      <c r="A1" s="63" t="s">
        <v>28</v>
      </c>
      <c r="B1" s="57" t="s">
        <v>0</v>
      </c>
      <c r="C1" s="58" t="s">
        <v>6</v>
      </c>
      <c r="D1" s="59" t="s">
        <v>3</v>
      </c>
    </row>
    <row r="2" spans="1:4" x14ac:dyDescent="0.25">
      <c r="A2" s="49" t="s">
        <v>24</v>
      </c>
      <c r="B2" s="3">
        <f t="shared" ref="B2" si="0">D3/2080</f>
        <v>16.10576923076923</v>
      </c>
      <c r="C2" s="2"/>
      <c r="D2" s="41"/>
    </row>
    <row r="3" spans="1:4" x14ac:dyDescent="0.25">
      <c r="A3" s="49"/>
      <c r="B3" s="3"/>
      <c r="C3" s="2"/>
      <c r="D3" s="42">
        <v>33500</v>
      </c>
    </row>
    <row r="4" spans="1:4" x14ac:dyDescent="0.25">
      <c r="A4" s="49"/>
      <c r="B4" s="3"/>
      <c r="C4" s="2"/>
      <c r="D4" s="41"/>
    </row>
    <row r="5" spans="1:4" ht="30" x14ac:dyDescent="0.25">
      <c r="A5" s="50" t="s">
        <v>14</v>
      </c>
      <c r="B5" s="3"/>
      <c r="C5" s="4">
        <v>0.12039999999999999</v>
      </c>
      <c r="D5" s="43">
        <f>(D3*C5)</f>
        <v>4033.3999999999996</v>
      </c>
    </row>
    <row r="6" spans="1:4" ht="30" x14ac:dyDescent="0.25">
      <c r="A6" s="51" t="s">
        <v>15</v>
      </c>
      <c r="B6" s="3"/>
      <c r="C6" s="4">
        <v>6.2E-2</v>
      </c>
      <c r="D6" s="43">
        <f>(D3*C6)</f>
        <v>2077</v>
      </c>
    </row>
    <row r="7" spans="1:4" x14ac:dyDescent="0.25">
      <c r="A7" s="49" t="s">
        <v>1</v>
      </c>
      <c r="B7" s="3"/>
      <c r="C7" s="4">
        <v>1.4500000000000001E-2</v>
      </c>
      <c r="D7" s="43">
        <f>(D3*C7)</f>
        <v>485.75</v>
      </c>
    </row>
    <row r="8" spans="1:4" x14ac:dyDescent="0.25">
      <c r="A8" s="49" t="s">
        <v>13</v>
      </c>
      <c r="B8" s="3"/>
      <c r="C8" s="34"/>
      <c r="D8" s="43">
        <v>126.48</v>
      </c>
    </row>
    <row r="9" spans="1:4" ht="30" x14ac:dyDescent="0.25">
      <c r="A9" s="51" t="s">
        <v>23</v>
      </c>
      <c r="B9" s="3"/>
      <c r="C9" s="35">
        <v>1</v>
      </c>
      <c r="D9" s="43">
        <f>IF(C9=1,($E$3*0.0018),(IF(C9=2,0,"")))</f>
        <v>0</v>
      </c>
    </row>
    <row r="10" spans="1:4" ht="30" x14ac:dyDescent="0.25">
      <c r="A10" s="52" t="s">
        <v>12</v>
      </c>
      <c r="B10" s="3"/>
      <c r="C10" s="35">
        <v>18</v>
      </c>
      <c r="D10" s="43">
        <f>(C10*95)</f>
        <v>1710</v>
      </c>
    </row>
    <row r="11" spans="1:4" x14ac:dyDescent="0.25">
      <c r="A11" s="53" t="s">
        <v>4</v>
      </c>
      <c r="B11" s="3"/>
      <c r="C11" s="2"/>
      <c r="D11" s="44">
        <f>SUM(D5:D10)</f>
        <v>8432.6299999999992</v>
      </c>
    </row>
    <row r="12" spans="1:4" x14ac:dyDescent="0.25">
      <c r="A12" s="53" t="s">
        <v>2</v>
      </c>
      <c r="B12" s="3"/>
      <c r="C12" s="2"/>
      <c r="D12" s="45">
        <f>(D11/D3)</f>
        <v>0.25172029850746264</v>
      </c>
    </row>
    <row r="13" spans="1:4" x14ac:dyDescent="0.25">
      <c r="A13" s="53"/>
      <c r="B13" s="3"/>
      <c r="C13" s="2"/>
      <c r="D13" s="41"/>
    </row>
    <row r="14" spans="1:4" x14ac:dyDescent="0.25">
      <c r="A14" s="53" t="s">
        <v>5</v>
      </c>
      <c r="B14" s="3"/>
      <c r="C14" s="2"/>
      <c r="D14" s="44">
        <f>SUM((B2*1976)+D11)</f>
        <v>40257.629999999997</v>
      </c>
    </row>
    <row r="15" spans="1:4" x14ac:dyDescent="0.25">
      <c r="A15" s="49"/>
      <c r="B15" s="3"/>
      <c r="C15" s="2"/>
      <c r="D15" s="43"/>
    </row>
    <row r="16" spans="1:4" x14ac:dyDescent="0.25">
      <c r="A16" s="49"/>
      <c r="B16" s="3"/>
      <c r="C16" s="2"/>
      <c r="D16" s="43"/>
    </row>
    <row r="17" spans="1:4" x14ac:dyDescent="0.25">
      <c r="A17" s="54" t="s">
        <v>32</v>
      </c>
      <c r="B17" s="60"/>
      <c r="C17" s="37">
        <v>24</v>
      </c>
      <c r="D17" s="46">
        <f>(B2*8)*C17</f>
        <v>3092.3076923076924</v>
      </c>
    </row>
    <row r="18" spans="1:4" ht="30" x14ac:dyDescent="0.25">
      <c r="A18" s="52" t="s">
        <v>7</v>
      </c>
      <c r="B18" s="60"/>
      <c r="C18" s="37">
        <v>10</v>
      </c>
      <c r="D18" s="46">
        <f>(B2*8)*C18</f>
        <v>1288.4615384615383</v>
      </c>
    </row>
    <row r="19" spans="1:4" x14ac:dyDescent="0.25">
      <c r="A19" s="54" t="s">
        <v>8</v>
      </c>
      <c r="B19" s="60"/>
      <c r="C19" s="37">
        <v>10</v>
      </c>
      <c r="D19" s="46">
        <f>(B2*8)*C19</f>
        <v>1288.4615384615383</v>
      </c>
    </row>
    <row r="20" spans="1:4" x14ac:dyDescent="0.25">
      <c r="A20" s="54" t="s">
        <v>22</v>
      </c>
      <c r="B20" s="60"/>
      <c r="C20" s="37"/>
      <c r="D20" s="46">
        <f>(B2*8)*C20</f>
        <v>0</v>
      </c>
    </row>
    <row r="21" spans="1:4" x14ac:dyDescent="0.25">
      <c r="A21" s="55" t="s">
        <v>9</v>
      </c>
      <c r="B21" s="60"/>
      <c r="C21" s="37"/>
      <c r="D21" s="46">
        <f>SUM(D17:D20)</f>
        <v>5669.2307692307686</v>
      </c>
    </row>
    <row r="22" spans="1:4" x14ac:dyDescent="0.25">
      <c r="A22" s="49"/>
      <c r="B22" s="3"/>
      <c r="C22" s="2"/>
      <c r="D22" s="43"/>
    </row>
    <row r="23" spans="1:4" ht="30" x14ac:dyDescent="0.25">
      <c r="A23" s="70" t="s">
        <v>11</v>
      </c>
      <c r="B23" s="3"/>
      <c r="C23" s="2"/>
      <c r="D23" s="41"/>
    </row>
    <row r="24" spans="1:4" ht="45" x14ac:dyDescent="0.25">
      <c r="A24" s="56" t="s">
        <v>10</v>
      </c>
      <c r="B24" s="61"/>
      <c r="C24" s="47"/>
      <c r="D24" s="48"/>
    </row>
    <row r="27" spans="1:4" x14ac:dyDescent="0.25">
      <c r="D27" s="32" t="s">
        <v>20</v>
      </c>
    </row>
    <row r="28" spans="1:4" x14ac:dyDescent="0.25">
      <c r="A28" s="69" t="s">
        <v>16</v>
      </c>
      <c r="B28" s="2"/>
      <c r="C28" s="2"/>
    </row>
    <row r="29" spans="1:4" x14ac:dyDescent="0.25">
      <c r="A29" s="37" t="s">
        <v>19</v>
      </c>
      <c r="B29" s="33">
        <f>D3*2</f>
        <v>67000</v>
      </c>
      <c r="C29" s="2"/>
    </row>
    <row r="30" spans="1:4" x14ac:dyDescent="0.25">
      <c r="A30" s="37" t="s">
        <v>17</v>
      </c>
      <c r="B30" s="36">
        <v>2000</v>
      </c>
      <c r="C30" s="2"/>
    </row>
    <row r="31" spans="1:4" x14ac:dyDescent="0.25">
      <c r="A31" s="37" t="s">
        <v>18</v>
      </c>
      <c r="B31" s="36">
        <v>1000</v>
      </c>
      <c r="C31" s="2"/>
    </row>
    <row r="32" spans="1:4" x14ac:dyDescent="0.25">
      <c r="A32" s="37" t="s">
        <v>21</v>
      </c>
      <c r="B32" s="2" t="s">
        <v>27</v>
      </c>
      <c r="C32" s="2"/>
    </row>
  </sheetData>
  <sheetProtection selectLockedCells="1"/>
  <printOptions gridLines="1"/>
  <pageMargins left="0.2" right="0.2" top="0.75" bottom="0.75" header="0.3" footer="0.3"/>
  <pageSetup scale="94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43D5-D070-4FE2-8550-71A9FAC6BCE5}">
  <sheetPr>
    <pageSetUpPr fitToPage="1"/>
  </sheetPr>
  <dimension ref="B1:E32"/>
  <sheetViews>
    <sheetView tabSelected="1" zoomScale="130" zoomScaleNormal="130" workbookViewId="0">
      <selection activeCell="H5" sqref="H5"/>
    </sheetView>
  </sheetViews>
  <sheetFormatPr defaultColWidth="9.28515625" defaultRowHeight="15" x14ac:dyDescent="0.25"/>
  <cols>
    <col min="1" max="1" width="1.7109375" style="1" customWidth="1"/>
    <col min="2" max="2" width="57.5703125" style="1" customWidth="1"/>
    <col min="3" max="3" width="20.140625" style="1" bestFit="1" customWidth="1"/>
    <col min="4" max="4" width="21.140625" style="1" customWidth="1"/>
    <col min="5" max="5" width="22" style="1" customWidth="1"/>
    <col min="6" max="9" width="9.28515625" style="1"/>
    <col min="10" max="10" width="14.7109375" style="1" bestFit="1" customWidth="1"/>
    <col min="11" max="16384" width="9.28515625" style="1"/>
  </cols>
  <sheetData>
    <row r="1" spans="2:5" ht="55.15" customHeight="1" x14ac:dyDescent="0.25">
      <c r="B1" s="64" t="s">
        <v>29</v>
      </c>
      <c r="C1" s="38" t="s">
        <v>0</v>
      </c>
      <c r="D1" s="39" t="s">
        <v>6</v>
      </c>
      <c r="E1" s="40" t="s">
        <v>3</v>
      </c>
    </row>
    <row r="2" spans="2:5" ht="15.75" x14ac:dyDescent="0.25">
      <c r="B2" s="5" t="s">
        <v>25</v>
      </c>
      <c r="C2" s="6">
        <v>16</v>
      </c>
      <c r="D2" s="7"/>
      <c r="E2" s="8"/>
    </row>
    <row r="3" spans="2:5" ht="15.75" x14ac:dyDescent="0.25">
      <c r="B3" s="5"/>
      <c r="C3" s="9"/>
      <c r="D3" s="7"/>
      <c r="E3" s="10">
        <f>(C2*2028)</f>
        <v>32448</v>
      </c>
    </row>
    <row r="4" spans="2:5" ht="28.15" customHeight="1" x14ac:dyDescent="0.25">
      <c r="B4" s="5"/>
      <c r="C4" s="9"/>
      <c r="D4" s="7"/>
      <c r="E4" s="8"/>
    </row>
    <row r="5" spans="2:5" ht="47.25" x14ac:dyDescent="0.25">
      <c r="B5" s="11" t="s">
        <v>14</v>
      </c>
      <c r="C5" s="7"/>
      <c r="D5" s="12">
        <v>0.12039999999999999</v>
      </c>
      <c r="E5" s="13">
        <f>(E3*D5)</f>
        <v>3906.7392</v>
      </c>
    </row>
    <row r="6" spans="2:5" ht="31.5" x14ac:dyDescent="0.25">
      <c r="B6" s="11" t="s">
        <v>15</v>
      </c>
      <c r="C6" s="7"/>
      <c r="D6" s="12">
        <v>6.2E-2</v>
      </c>
      <c r="E6" s="13">
        <f>(E3*D6)</f>
        <v>2011.7760000000001</v>
      </c>
    </row>
    <row r="7" spans="2:5" ht="15.75" x14ac:dyDescent="0.25">
      <c r="B7" s="5" t="s">
        <v>1</v>
      </c>
      <c r="C7" s="7"/>
      <c r="D7" s="12">
        <v>1.4500000000000001E-2</v>
      </c>
      <c r="E7" s="13">
        <f>(E3*D7)</f>
        <v>470.49600000000004</v>
      </c>
    </row>
    <row r="8" spans="2:5" ht="15.75" x14ac:dyDescent="0.25">
      <c r="B8" s="11" t="s">
        <v>13</v>
      </c>
      <c r="C8" s="7"/>
      <c r="D8" s="14"/>
      <c r="E8" s="13">
        <v>126.48</v>
      </c>
    </row>
    <row r="9" spans="2:5" ht="47.25" x14ac:dyDescent="0.25">
      <c r="B9" s="11" t="s">
        <v>23</v>
      </c>
      <c r="C9" s="7"/>
      <c r="D9" s="15">
        <v>1</v>
      </c>
      <c r="E9" s="13">
        <f>IF(D9=1,($E$3*0.0018),(IF(D9=2,0,"")))</f>
        <v>58.406399999999998</v>
      </c>
    </row>
    <row r="10" spans="2:5" ht="47.25" x14ac:dyDescent="0.25">
      <c r="B10" s="16" t="s">
        <v>12</v>
      </c>
      <c r="C10" s="7"/>
      <c r="D10" s="17">
        <v>18</v>
      </c>
      <c r="E10" s="13">
        <f>(D10*95)</f>
        <v>1710</v>
      </c>
    </row>
    <row r="11" spans="2:5" ht="15.75" x14ac:dyDescent="0.25">
      <c r="B11" s="18" t="s">
        <v>4</v>
      </c>
      <c r="C11" s="7"/>
      <c r="D11" s="7"/>
      <c r="E11" s="19">
        <f>SUM(E5:E10)</f>
        <v>8283.8976000000002</v>
      </c>
    </row>
    <row r="12" spans="2:5" ht="15.75" x14ac:dyDescent="0.25">
      <c r="B12" s="18" t="s">
        <v>2</v>
      </c>
      <c r="C12" s="7"/>
      <c r="D12" s="7"/>
      <c r="E12" s="20">
        <f>(E11/E3)</f>
        <v>0.25529763313609466</v>
      </c>
    </row>
    <row r="13" spans="2:5" ht="9.6" customHeight="1" x14ac:dyDescent="0.25">
      <c r="B13" s="8"/>
      <c r="C13" s="7"/>
      <c r="D13" s="7"/>
      <c r="E13" s="8"/>
    </row>
    <row r="14" spans="2:5" ht="15.75" x14ac:dyDescent="0.25">
      <c r="B14" s="18" t="s">
        <v>5</v>
      </c>
      <c r="C14" s="7"/>
      <c r="D14" s="7"/>
      <c r="E14" s="19">
        <f>SUM((C2*1976)+E11)</f>
        <v>39899.897599999997</v>
      </c>
    </row>
    <row r="15" spans="2:5" ht="15.75" x14ac:dyDescent="0.25">
      <c r="B15" s="18"/>
      <c r="C15" s="7"/>
      <c r="D15" s="7"/>
      <c r="E15" s="13"/>
    </row>
    <row r="16" spans="2:5" ht="15.75" x14ac:dyDescent="0.25">
      <c r="B16" s="18"/>
      <c r="C16" s="7"/>
      <c r="D16" s="7"/>
      <c r="E16" s="13"/>
    </row>
    <row r="17" spans="2:5" ht="15.75" x14ac:dyDescent="0.25">
      <c r="B17" s="21" t="s">
        <v>31</v>
      </c>
      <c r="C17" s="22"/>
      <c r="D17" s="23">
        <v>24</v>
      </c>
      <c r="E17" s="24">
        <f>(C2*8)*D17</f>
        <v>3072</v>
      </c>
    </row>
    <row r="18" spans="2:5" ht="31.5" x14ac:dyDescent="0.25">
      <c r="B18" s="16" t="s">
        <v>7</v>
      </c>
      <c r="C18" s="22"/>
      <c r="D18" s="23">
        <v>2</v>
      </c>
      <c r="E18" s="24">
        <f>(C2*8)*D18</f>
        <v>256</v>
      </c>
    </row>
    <row r="19" spans="2:5" ht="15.75" x14ac:dyDescent="0.25">
      <c r="B19" s="21" t="s">
        <v>8</v>
      </c>
      <c r="C19" s="22"/>
      <c r="D19" s="23"/>
      <c r="E19" s="24">
        <f>(C2*8)*D19</f>
        <v>0</v>
      </c>
    </row>
    <row r="20" spans="2:5" ht="15.75" x14ac:dyDescent="0.25">
      <c r="B20" s="21" t="s">
        <v>26</v>
      </c>
      <c r="C20" s="22"/>
      <c r="D20" s="23"/>
      <c r="E20" s="24">
        <f>(C2*8)*D20</f>
        <v>0</v>
      </c>
    </row>
    <row r="21" spans="2:5" ht="15.75" x14ac:dyDescent="0.25">
      <c r="B21" s="25" t="s">
        <v>9</v>
      </c>
      <c r="C21" s="22"/>
      <c r="D21" s="22"/>
      <c r="E21" s="24">
        <f>SUM(E17:E20)</f>
        <v>3328</v>
      </c>
    </row>
    <row r="22" spans="2:5" ht="31.5" x14ac:dyDescent="0.25">
      <c r="B22" s="67" t="s">
        <v>11</v>
      </c>
      <c r="C22" s="26"/>
      <c r="D22" s="26"/>
      <c r="E22" s="27"/>
    </row>
    <row r="23" spans="2:5" ht="32.25" customHeight="1" x14ac:dyDescent="0.25">
      <c r="B23" s="28" t="s">
        <v>10</v>
      </c>
      <c r="C23" s="26"/>
      <c r="D23" s="26"/>
      <c r="E23" s="27"/>
    </row>
    <row r="24" spans="2:5" ht="15.75" x14ac:dyDescent="0.25">
      <c r="B24" s="26"/>
      <c r="C24" s="26"/>
      <c r="D24" s="26"/>
      <c r="E24" s="27"/>
    </row>
    <row r="25" spans="2:5" ht="15.75" x14ac:dyDescent="0.25">
      <c r="B25" s="29"/>
      <c r="C25" s="26"/>
      <c r="D25" s="26"/>
      <c r="E25" s="32" t="s">
        <v>20</v>
      </c>
    </row>
    <row r="26" spans="2:5" ht="15.75" x14ac:dyDescent="0.25">
      <c r="B26" s="26"/>
      <c r="C26" s="26"/>
      <c r="D26" s="26"/>
      <c r="E26" s="30"/>
    </row>
    <row r="27" spans="2:5" ht="15.75" x14ac:dyDescent="0.25">
      <c r="B27" s="68" t="s">
        <v>16</v>
      </c>
      <c r="C27" s="7"/>
      <c r="D27" s="26"/>
      <c r="E27" s="26"/>
    </row>
    <row r="28" spans="2:5" ht="31.5" x14ac:dyDescent="0.25">
      <c r="B28" s="66" t="s">
        <v>30</v>
      </c>
      <c r="C28" s="9">
        <f>E3*2</f>
        <v>64896</v>
      </c>
      <c r="D28" s="26"/>
      <c r="E28" s="26"/>
    </row>
    <row r="29" spans="2:5" ht="31.5" x14ac:dyDescent="0.25">
      <c r="B29" s="66" t="s">
        <v>17</v>
      </c>
      <c r="C29" s="31">
        <v>2000</v>
      </c>
      <c r="D29" s="26"/>
      <c r="E29" s="26"/>
    </row>
    <row r="30" spans="2:5" ht="31.5" x14ac:dyDescent="0.25">
      <c r="B30" s="66" t="s">
        <v>18</v>
      </c>
      <c r="C30" s="31">
        <v>1000</v>
      </c>
      <c r="D30" s="26"/>
      <c r="E30" s="26"/>
    </row>
    <row r="31" spans="2:5" ht="15.75" x14ac:dyDescent="0.25">
      <c r="B31" s="65" t="s">
        <v>21</v>
      </c>
      <c r="C31" s="62" t="s">
        <v>27</v>
      </c>
      <c r="D31" s="26"/>
      <c r="E31" s="26"/>
    </row>
    <row r="32" spans="2:5" x14ac:dyDescent="0.25">
      <c r="B32" s="2"/>
      <c r="C32" s="2"/>
    </row>
  </sheetData>
  <sheetProtection selectLockedCells="1"/>
  <printOptions gridLines="1"/>
  <pageMargins left="0.2" right="0.2" top="0.75" bottom="0.75" header="0.3" footer="0.3"/>
  <pageSetup scale="86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Exempt </vt:lpstr>
      <vt:lpstr>Non Exempt </vt:lpstr>
    </vt:vector>
  </TitlesOfParts>
  <Company>Yavapai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Fanning, Kirsten</dc:creator>
  <cp:lastModifiedBy>Florez-Quintero, Nina</cp:lastModifiedBy>
  <cp:lastPrinted>2023-01-31T17:49:21Z</cp:lastPrinted>
  <dcterms:created xsi:type="dcterms:W3CDTF">2012-10-02T22:29:15Z</dcterms:created>
  <dcterms:modified xsi:type="dcterms:W3CDTF">2023-02-01T17:10:11Z</dcterms:modified>
</cp:coreProperties>
</file>